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ffice of Procurement and Grants\Team - Services\RFPs\115099 ON, 115136 O3 PDRS\"/>
    </mc:Choice>
  </mc:AlternateContent>
  <xr:revisionPtr revIDLastSave="0" documentId="8_{72ADEBEE-C314-4550-A9C0-2A96DA8D2A76}" xr6:coauthVersionLast="47" xr6:coauthVersionMax="47" xr10:uidLastSave="{00000000-0000-0000-0000-000000000000}"/>
  <bookViews>
    <workbookView xWindow="28680" yWindow="-120" windowWidth="29040" windowHeight="17640" activeTab="1" xr2:uid="{5AC7775A-FAF8-4C2B-8E9D-78A2CFD22D36}"/>
  </bookViews>
  <sheets>
    <sheet name="Invoice Breakdown" sheetId="1" r:id="rId1"/>
    <sheet name="Payment Breakdown" sheetId="2" r:id="rId2"/>
  </sheets>
  <definedNames>
    <definedName name="_xlnm._FilterDatabase" localSheetId="0" hidden="1">'Invoice Breakdown'!$A$1:$D$17</definedName>
    <definedName name="_xlnm._FilterDatabase" localSheetId="1" hidden="1">'Payment Breakdown'!$A$1:$G$5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B7" i="2"/>
  <c r="F3" i="2"/>
  <c r="G3" i="2"/>
  <c r="F4" i="2"/>
  <c r="G4" i="2"/>
  <c r="F5" i="2"/>
  <c r="G5" i="2"/>
  <c r="G7" i="2" s="1"/>
  <c r="G2" i="2"/>
  <c r="F2" i="2"/>
  <c r="D17" i="1"/>
  <c r="D13" i="1"/>
  <c r="D9" i="1"/>
  <c r="D5" i="1"/>
  <c r="D16" i="1"/>
  <c r="D12" i="1"/>
  <c r="D8" i="1"/>
  <c r="D4" i="1"/>
  <c r="D15" i="1"/>
  <c r="D11" i="1"/>
  <c r="D7" i="1"/>
  <c r="D14" i="1"/>
  <c r="D10" i="1"/>
  <c r="D6" i="1"/>
  <c r="D3" i="1"/>
  <c r="D2" i="1"/>
</calcChain>
</file>

<file path=xl/sharedStrings.xml><?xml version="1.0" encoding="utf-8"?>
<sst xmlns="http://schemas.openxmlformats.org/spreadsheetml/2006/main" count="47" uniqueCount="22">
  <si>
    <t>Invoice Quarter</t>
  </si>
  <si>
    <t>Count of Invoices</t>
  </si>
  <si>
    <t>Program</t>
  </si>
  <si>
    <t>Amt of Invoices</t>
  </si>
  <si>
    <t>2021q4</t>
  </si>
  <si>
    <t>MMIS POS</t>
  </si>
  <si>
    <t>20214q</t>
  </si>
  <si>
    <t>MMIS PHY ADMIN</t>
  </si>
  <si>
    <t>MCO POS</t>
  </si>
  <si>
    <t>MCO PHY ADMIN</t>
  </si>
  <si>
    <t>2022q1</t>
  </si>
  <si>
    <t>2022q2</t>
  </si>
  <si>
    <t>2022q3</t>
  </si>
  <si>
    <t>Quarter</t>
  </si>
  <si>
    <t>Regular Program Count</t>
  </si>
  <si>
    <t>Regular Program Amt</t>
  </si>
  <si>
    <t>Supplemental Program Count</t>
  </si>
  <si>
    <t>Supplemental Program Amt</t>
  </si>
  <si>
    <t>Total Payments Count</t>
  </si>
  <si>
    <t>Total Payments Amt</t>
  </si>
  <si>
    <t>2022q4</t>
  </si>
  <si>
    <t>2023q1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</si>
</sst>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3" fillId="0" borderId="0" xfId="0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2B0B3-820A-4A8D-A066-D85718C568F2}">
  <dimension ref="A1:D21"/>
  <sheetViews>
    <sheetView workbookViewId="0"/>
  </sheetViews>
  <sheetFormatPr defaultRowHeight="15" x14ac:dyDescent="0.25"/>
  <cols>
    <col min="1" max="1" width="16" bestFit="1" customWidth="1"/>
    <col min="2" max="2" width="15.85546875" bestFit="1" customWidth="1"/>
    <col min="3" max="3" width="17.5703125" bestFit="1" customWidth="1"/>
    <col min="4" max="4" width="16" bestFit="1" customWidth="1"/>
    <col min="5" max="5" width="12" bestFit="1" customWidth="1"/>
    <col min="6" max="6" width="10.42578125" bestFit="1" customWidth="1"/>
  </cols>
  <sheetData>
    <row r="1" spans="1:4" x14ac:dyDescent="0.25">
      <c r="A1" t="s">
        <v>0</v>
      </c>
      <c r="B1" t="s">
        <v>2</v>
      </c>
      <c r="C1" t="s">
        <v>1</v>
      </c>
      <c r="D1" t="s">
        <v>3</v>
      </c>
    </row>
    <row r="2" spans="1:4" x14ac:dyDescent="0.25">
      <c r="A2" t="s">
        <v>4</v>
      </c>
      <c r="B2" t="s">
        <v>5</v>
      </c>
      <c r="C2">
        <v>23</v>
      </c>
      <c r="D2" s="1">
        <f>15988.74+15.32</f>
        <v>16004.06</v>
      </c>
    </row>
    <row r="3" spans="1:4" x14ac:dyDescent="0.25">
      <c r="A3" t="s">
        <v>6</v>
      </c>
      <c r="B3" t="s">
        <v>7</v>
      </c>
      <c r="C3">
        <v>25</v>
      </c>
      <c r="D3" s="1">
        <f>10576.59-175.13</f>
        <v>10401.460000000001</v>
      </c>
    </row>
    <row r="4" spans="1:4" x14ac:dyDescent="0.25">
      <c r="A4" t="s">
        <v>4</v>
      </c>
      <c r="B4" t="s">
        <v>9</v>
      </c>
      <c r="C4">
        <v>1212</v>
      </c>
      <c r="D4" s="1">
        <f>6195002.32+590810.75</f>
        <v>6785813.0700000003</v>
      </c>
    </row>
    <row r="5" spans="1:4" x14ac:dyDescent="0.25">
      <c r="A5" t="s">
        <v>4</v>
      </c>
      <c r="B5" t="s">
        <v>8</v>
      </c>
      <c r="C5">
        <v>2123</v>
      </c>
      <c r="D5" s="1">
        <f>68049328.73-13901260.87</f>
        <v>54148067.860000007</v>
      </c>
    </row>
    <row r="6" spans="1:4" x14ac:dyDescent="0.25">
      <c r="A6" t="s">
        <v>10</v>
      </c>
      <c r="B6" t="s">
        <v>5</v>
      </c>
      <c r="C6">
        <v>12</v>
      </c>
      <c r="D6" s="1">
        <f>7428.29+0.38</f>
        <v>7428.67</v>
      </c>
    </row>
    <row r="7" spans="1:4" x14ac:dyDescent="0.25">
      <c r="A7" t="s">
        <v>10</v>
      </c>
      <c r="B7" t="s">
        <v>7</v>
      </c>
      <c r="C7">
        <v>24</v>
      </c>
      <c r="D7" s="1">
        <f>9530.05+4802.73</f>
        <v>14332.779999999999</v>
      </c>
    </row>
    <row r="8" spans="1:4" x14ac:dyDescent="0.25">
      <c r="A8" t="s">
        <v>10</v>
      </c>
      <c r="B8" t="s">
        <v>9</v>
      </c>
      <c r="C8">
        <v>1452</v>
      </c>
      <c r="D8" s="1">
        <f>6764762.23+28667.82</f>
        <v>6793430.0500000007</v>
      </c>
    </row>
    <row r="9" spans="1:4" x14ac:dyDescent="0.25">
      <c r="A9" t="s">
        <v>10</v>
      </c>
      <c r="B9" t="s">
        <v>8</v>
      </c>
      <c r="C9">
        <v>2532</v>
      </c>
      <c r="D9" s="1">
        <f>82155186.11-19837572.92</f>
        <v>62317613.189999998</v>
      </c>
    </row>
    <row r="10" spans="1:4" x14ac:dyDescent="0.25">
      <c r="A10" t="s">
        <v>11</v>
      </c>
      <c r="B10" t="s">
        <v>5</v>
      </c>
      <c r="C10">
        <v>12</v>
      </c>
      <c r="D10" s="1">
        <f>5480.58+0.77</f>
        <v>5481.35</v>
      </c>
    </row>
    <row r="11" spans="1:4" x14ac:dyDescent="0.25">
      <c r="A11" t="s">
        <v>11</v>
      </c>
      <c r="B11" t="s">
        <v>7</v>
      </c>
      <c r="C11">
        <v>20</v>
      </c>
      <c r="D11" s="1">
        <f>12717.03+12.49</f>
        <v>12729.52</v>
      </c>
    </row>
    <row r="12" spans="1:4" x14ac:dyDescent="0.25">
      <c r="A12" t="s">
        <v>11</v>
      </c>
      <c r="B12" t="s">
        <v>9</v>
      </c>
      <c r="C12">
        <v>1624</v>
      </c>
      <c r="D12" s="1">
        <f>6311127.86+45934.94</f>
        <v>6357062.8000000007</v>
      </c>
    </row>
    <row r="13" spans="1:4" x14ac:dyDescent="0.25">
      <c r="A13" t="s">
        <v>11</v>
      </c>
      <c r="B13" t="s">
        <v>8</v>
      </c>
      <c r="C13">
        <v>2005</v>
      </c>
      <c r="D13" s="1">
        <f>62509516.42-163407.41</f>
        <v>62346109.010000005</v>
      </c>
    </row>
    <row r="14" spans="1:4" x14ac:dyDescent="0.25">
      <c r="A14" t="s">
        <v>12</v>
      </c>
      <c r="B14" t="s">
        <v>5</v>
      </c>
      <c r="C14">
        <v>16</v>
      </c>
      <c r="D14" s="1">
        <f>12846.66+14.92</f>
        <v>12861.58</v>
      </c>
    </row>
    <row r="15" spans="1:4" x14ac:dyDescent="0.25">
      <c r="A15" t="s">
        <v>12</v>
      </c>
      <c r="B15" t="s">
        <v>7</v>
      </c>
      <c r="C15">
        <v>25</v>
      </c>
      <c r="D15" s="1">
        <f>6254.16+6.53</f>
        <v>6260.69</v>
      </c>
    </row>
    <row r="16" spans="1:4" x14ac:dyDescent="0.25">
      <c r="A16" t="s">
        <v>12</v>
      </c>
      <c r="B16" t="s">
        <v>9</v>
      </c>
      <c r="C16">
        <v>1567</v>
      </c>
      <c r="D16" s="1">
        <f>6424864.35+83223.05</f>
        <v>6508087.3999999994</v>
      </c>
    </row>
    <row r="17" spans="1:4" x14ac:dyDescent="0.25">
      <c r="A17" t="s">
        <v>12</v>
      </c>
      <c r="B17" t="s">
        <v>8</v>
      </c>
      <c r="C17">
        <v>2021</v>
      </c>
      <c r="D17" s="1">
        <f>64227575.05-614347.57</f>
        <v>63613227.479999997</v>
      </c>
    </row>
    <row r="18" spans="1:4" x14ac:dyDescent="0.25">
      <c r="D18" s="1"/>
    </row>
    <row r="19" spans="1:4" x14ac:dyDescent="0.25">
      <c r="D19" s="1"/>
    </row>
    <row r="20" spans="1:4" x14ac:dyDescent="0.25">
      <c r="D20" s="1"/>
    </row>
    <row r="21" spans="1:4" x14ac:dyDescent="0.25">
      <c r="D21" s="1"/>
    </row>
  </sheetData>
  <autoFilter ref="A1:D17" xr:uid="{78C2B0B3-820A-4A8D-A066-D85718C568F2}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23099-B2CE-4F6A-87EA-640DC6F01EC2}">
  <dimension ref="A1:G10"/>
  <sheetViews>
    <sheetView tabSelected="1" workbookViewId="0">
      <selection activeCell="B8" sqref="B8"/>
    </sheetView>
  </sheetViews>
  <sheetFormatPr defaultRowHeight="15" x14ac:dyDescent="0.25"/>
  <cols>
    <col min="1" max="1" width="10.7109375" customWidth="1"/>
    <col min="2" max="2" width="8.85546875" customWidth="1"/>
    <col min="3" max="3" width="18" bestFit="1" customWidth="1"/>
    <col min="4" max="4" width="12.5703125" customWidth="1"/>
    <col min="5" max="5" width="15.85546875" bestFit="1" customWidth="1"/>
    <col min="7" max="7" width="16.140625" bestFit="1" customWidth="1"/>
  </cols>
  <sheetData>
    <row r="1" spans="1:7" s="2" customFormat="1" ht="45" x14ac:dyDescent="0.25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</row>
    <row r="2" spans="1:7" x14ac:dyDescent="0.25">
      <c r="A2" t="s">
        <v>11</v>
      </c>
      <c r="B2">
        <v>832</v>
      </c>
      <c r="C2" s="1">
        <v>63243588.079999998</v>
      </c>
      <c r="D2">
        <v>32</v>
      </c>
      <c r="E2" s="1">
        <v>5227821.6900000004</v>
      </c>
      <c r="F2" s="3">
        <f>B2+D2</f>
        <v>864</v>
      </c>
      <c r="G2" s="4">
        <f>C2+E2</f>
        <v>68471409.769999996</v>
      </c>
    </row>
    <row r="3" spans="1:7" x14ac:dyDescent="0.25">
      <c r="A3" t="s">
        <v>12</v>
      </c>
      <c r="B3">
        <v>795</v>
      </c>
      <c r="C3" s="1">
        <v>62875655.25</v>
      </c>
      <c r="D3">
        <v>26</v>
      </c>
      <c r="E3" s="1">
        <v>5135087.74</v>
      </c>
      <c r="F3" s="3">
        <f t="shared" ref="F3:F5" si="0">B3+D3</f>
        <v>821</v>
      </c>
      <c r="G3" s="4">
        <f t="shared" ref="G3:G5" si="1">C3+E3</f>
        <v>68010742.989999995</v>
      </c>
    </row>
    <row r="4" spans="1:7" x14ac:dyDescent="0.25">
      <c r="A4" t="s">
        <v>20</v>
      </c>
      <c r="B4">
        <v>993</v>
      </c>
      <c r="C4" s="1">
        <v>73302893.930000007</v>
      </c>
      <c r="D4">
        <v>25</v>
      </c>
      <c r="E4" s="1">
        <v>6382263.4800000004</v>
      </c>
      <c r="F4" s="3">
        <f t="shared" si="0"/>
        <v>1018</v>
      </c>
      <c r="G4" s="4">
        <f t="shared" si="1"/>
        <v>79685157.410000011</v>
      </c>
    </row>
    <row r="5" spans="1:7" x14ac:dyDescent="0.25">
      <c r="A5" t="s">
        <v>21</v>
      </c>
      <c r="B5">
        <v>984</v>
      </c>
      <c r="C5" s="1">
        <v>80030526.140000001</v>
      </c>
      <c r="D5">
        <v>34</v>
      </c>
      <c r="E5" s="1">
        <v>6876364.6500000004</v>
      </c>
      <c r="F5" s="3">
        <f t="shared" si="0"/>
        <v>1018</v>
      </c>
      <c r="G5" s="4">
        <f t="shared" si="1"/>
        <v>86906890.790000007</v>
      </c>
    </row>
    <row r="6" spans="1:7" x14ac:dyDescent="0.25">
      <c r="C6" s="1"/>
      <c r="E6" s="1"/>
      <c r="F6" s="3"/>
      <c r="G6" s="4"/>
    </row>
    <row r="7" spans="1:7" x14ac:dyDescent="0.25">
      <c r="B7">
        <f>SUM(B2:B6)</f>
        <v>3604</v>
      </c>
      <c r="C7" s="1">
        <f t="shared" ref="C7:G7" si="2">SUM(C2:C6)</f>
        <v>279452663.39999998</v>
      </c>
      <c r="D7">
        <f t="shared" si="2"/>
        <v>117</v>
      </c>
      <c r="E7" s="1">
        <f t="shared" si="2"/>
        <v>23621537.560000002</v>
      </c>
      <c r="F7" s="3">
        <f t="shared" si="2"/>
        <v>3721</v>
      </c>
      <c r="G7" s="4">
        <f t="shared" si="2"/>
        <v>303074200.96000004</v>
      </c>
    </row>
    <row r="8" spans="1:7" x14ac:dyDescent="0.25">
      <c r="C8" s="1"/>
      <c r="E8" s="1"/>
      <c r="G8" s="1"/>
    </row>
    <row r="9" spans="1:7" x14ac:dyDescent="0.25">
      <c r="C9" s="1"/>
      <c r="E9" s="1"/>
      <c r="G9" s="1"/>
    </row>
    <row r="10" spans="1:7" x14ac:dyDescent="0.25">
      <c r="C10" s="1"/>
      <c r="E10" s="1"/>
      <c r="G10" s="1"/>
    </row>
  </sheetData>
  <autoFilter ref="A1:G5" xr:uid="{DA423099-B2CE-4F6A-87EA-640DC6F01EC2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Breakdown</vt:lpstr>
      <vt:lpstr>Payment Breakdown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Frisbie</dc:creator>
  <cp:lastModifiedBy>Dana Crawford-Smith</cp:lastModifiedBy>
  <dcterms:created xsi:type="dcterms:W3CDTF">2023-04-10T17:39:06Z</dcterms:created>
  <dcterms:modified xsi:type="dcterms:W3CDTF">2023-04-14T12:39:10Z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-1223758035</vt:i4>
  </property>
  <property fmtid="{D5CDD505-2E9C-101B-9397-08002B2CF9AE}" pid="4" name="_EmailSubject">
    <vt:lpwstr>RFP 115136 O3 -- Pharmacy and Drug Rebate System</vt:lpwstr>
  </property>
  <property fmtid="{D5CDD505-2E9C-101B-9397-08002B2CF9AE}" pid="5" name="_AuthorEmail">
    <vt:lpwstr>Dana.Crawford-Smith@nebraska.gov</vt:lpwstr>
  </property>
  <property fmtid="{D5CDD505-2E9C-101B-9397-08002B2CF9AE}" pid="6" name="_AuthorEmailDisplayName">
    <vt:lpwstr>Crawford-Smith, Dana</vt:lpwstr>
  </property>
</Properties>
</file>